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1 (2)" sheetId="3" r:id="rId2"/>
  </sheets>
  <calcPr calcId="125725"/>
</workbook>
</file>

<file path=xl/calcChain.xml><?xml version="1.0" encoding="utf-8"?>
<calcChain xmlns="http://schemas.openxmlformats.org/spreadsheetml/2006/main">
  <c r="N27" i="1"/>
  <c r="N9"/>
  <c r="N10"/>
  <c r="N11"/>
  <c r="N12"/>
  <c r="N13"/>
  <c r="N14"/>
  <c r="N15"/>
  <c r="N16"/>
  <c r="N17"/>
  <c r="N18"/>
  <c r="N19"/>
  <c r="N20"/>
  <c r="N21"/>
  <c r="N22"/>
  <c r="N8"/>
  <c r="N25"/>
  <c r="N26"/>
  <c r="N24"/>
  <c r="D23"/>
  <c r="D32"/>
  <c r="N32" s="1"/>
  <c r="D31"/>
  <c r="N31" s="1"/>
  <c r="N30"/>
  <c r="N23"/>
  <c r="E5"/>
  <c r="K37" l="1"/>
  <c r="L37"/>
  <c r="M37"/>
  <c r="K34"/>
  <c r="L34"/>
  <c r="M34"/>
  <c r="K33"/>
  <c r="L33"/>
  <c r="M33"/>
  <c r="K27"/>
  <c r="L27"/>
  <c r="M27"/>
  <c r="E22" i="3"/>
  <c r="F17"/>
  <c r="G17" s="1"/>
  <c r="F16"/>
  <c r="G16" s="1"/>
  <c r="F15"/>
  <c r="F22" s="1"/>
  <c r="H20" i="1"/>
  <c r="I20"/>
  <c r="J20" s="1"/>
  <c r="H21"/>
  <c r="I21" s="1"/>
  <c r="J21" s="1"/>
  <c r="H22"/>
  <c r="L22"/>
  <c r="M22" s="1"/>
  <c r="L21"/>
  <c r="L20"/>
  <c r="H36"/>
  <c r="I3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0"/>
  <c r="H32"/>
  <c r="I32" s="1"/>
  <c r="J32" s="1"/>
  <c r="H31"/>
  <c r="I31" s="1"/>
  <c r="J30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H27"/>
  <c r="I22"/>
  <c r="J22"/>
  <c r="J31" l="1"/>
  <c r="N33" s="1"/>
  <c r="N34" s="1"/>
  <c r="N37" s="1"/>
  <c r="I33"/>
  <c r="J8"/>
  <c r="J27" s="1"/>
  <c r="I27"/>
  <c r="I34" s="1"/>
  <c r="G34" s="1"/>
  <c r="G37" s="1"/>
  <c r="J33"/>
  <c r="G22" i="3"/>
  <c r="J36" i="1"/>
  <c r="I37"/>
  <c r="J34" l="1"/>
  <c r="J37" s="1"/>
</calcChain>
</file>

<file path=xl/sharedStrings.xml><?xml version="1.0" encoding="utf-8"?>
<sst xmlns="http://schemas.openxmlformats.org/spreadsheetml/2006/main" count="170" uniqueCount="72">
  <si>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</si>
  <si>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</si>
  <si>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</si>
  <si>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</si>
  <si>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</si>
  <si>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</si>
  <si>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</si>
  <si>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</si>
  <si>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</si>
  <si>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</si>
  <si>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</si>
  <si>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</si>
  <si>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</si>
  <si>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</si>
  <si>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</si>
  <si>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</si>
  <si>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</si>
  <si>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</si>
  <si>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</si>
  <si>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</si>
  <si>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</si>
  <si>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</si>
  <si>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</si>
  <si>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</si>
  <si>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</si>
  <si>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</si>
  <si>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</si>
  <si>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</si>
  <si>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</si>
  <si>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</si>
  <si>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</si>
  <si>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</si>
  <si>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</si>
  <si>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</si>
  <si>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</si>
  <si>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</si>
  <si>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</si>
  <si>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</si>
  <si>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</si>
  <si>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</si>
  <si>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</si>
  <si>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</si>
  <si>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</si>
  <si>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</si>
  <si>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</si>
  <si>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</si>
  <si>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</si>
  <si>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</si>
  <si>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</si>
  <si>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</si>
  <si>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 xml:space="preserve"> </t>
  </si>
  <si>
    <t>г. Рязань ул. Новаторов д. 5 корп.1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</si>
  <si>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</si>
  <si>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</si>
  <si>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</si>
  <si>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</si>
  <si>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</si>
  <si>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</si>
  <si>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</si>
  <si>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</si>
  <si>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КРСОИ</t>
  </si>
  <si>
    <t xml:space="preserve">Тариф на 1м2/мес. в руб. без КРСОИ: </t>
  </si>
  <si>
    <t>3 раза в год-вентканалы в МКД с газовыми приборами, раз в год-в МКД с электроплитами</t>
  </si>
  <si>
    <t>Коммунальные ресурсы потребляемые в целях содержания общего имущества в многоквартирном доме (КРСОИ)</t>
  </si>
  <si>
    <t>Подметание прилегающей территории , содержание и уборка контейнерных площадок</t>
  </si>
  <si>
    <t>Тариф с КРСОИ  с 01.07.20</t>
  </si>
  <si>
    <t xml:space="preserve">Стоимость на 1 кв м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</si>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</sst>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/>
    <xf numFmtId="2" fontId="6" fillId="2" borderId="1" xfId="0" applyNumberFormat="1" applyFont="1" applyFill="1" applyBorder="1"/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2" borderId="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/>
    <xf numFmtId="0" fontId="7" fillId="2" borderId="0" xfId="0" applyFont="1" applyFill="1"/>
    <xf numFmtId="4" fontId="8" fillId="2" borderId="1" xfId="0" applyNumberFormat="1" applyFont="1" applyFill="1" applyBorder="1"/>
    <xf numFmtId="0" fontId="8" fillId="3" borderId="2" xfId="0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Border="1"/>
    <xf numFmtId="0" fontId="6" fillId="2" borderId="2" xfId="0" applyFont="1" applyFill="1" applyBorder="1"/>
    <xf numFmtId="4" fontId="6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/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0" fillId="0" borderId="6" xfId="0" applyBorder="1" applyAlignment="1"/>
    <xf numFmtId="0" fontId="7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6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Border="1" applyAlignment="1">
      <alignment horizontal="left" wrapText="1"/>
    </xf>
    <xf numFmtId="0" fontId="12" fillId="2" borderId="8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2.42578125" style="27" hidden="1" customWidth="1"/>
    <col min="8" max="8" width="15.42578125" style="1" hidden="1" customWidth="1"/>
    <col min="9" max="9" width="15.5703125" style="1" hidden="1" customWidth="1"/>
    <col min="10" max="10" width="12.85546875" style="60" hidden="1" customWidth="1"/>
    <col min="11" max="11" width="14.28515625" style="1" hidden="1" customWidth="1"/>
    <col min="12" max="12" width="15.42578125" style="1" hidden="1" customWidth="1"/>
    <col min="13" max="13" width="11.140625" style="1" hidden="1" customWidth="1"/>
    <col min="14" max="14" width="16.140625" style="1" customWidth="1"/>
    <col min="15" max="16384" width="8.85546875" style="1"/>
  </cols>
  <sheetData>
    <row r="1" spans="1:16">
      <c r="B1" s="1" t="s">
        <v>0</v>
      </c>
      <c r="F1" s="94" t="s">
        <v>70</v>
      </c>
      <c r="G1" s="2"/>
    </row>
    <row r="2" spans="1:16">
      <c r="E2" s="95" t="s"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s="3" customFormat="1" ht="18.75" customHeight="1">
      <c r="A3" s="101" t="s">
        <v>71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6" s="3" customFormat="1" ht="27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6" ht="24.75" customHeight="1">
      <c r="A5" s="4"/>
      <c r="B5" s="4" t="s">
        <v>51</v>
      </c>
      <c r="C5" s="4" t="s">
        <v>2</v>
      </c>
      <c r="D5" s="5">
        <v>5598</v>
      </c>
      <c r="E5" s="4">
        <f>E8</f>
        <v>5598</v>
      </c>
      <c r="F5" s="6"/>
      <c r="G5" s="6"/>
      <c r="H5" s="7"/>
      <c r="I5" s="7"/>
      <c r="K5" s="4"/>
      <c r="L5" s="4"/>
    </row>
    <row r="6" spans="1:16" ht="20.25" customHeight="1">
      <c r="A6" s="98" t="s">
        <v>3</v>
      </c>
      <c r="B6" s="98"/>
      <c r="C6" s="98"/>
      <c r="D6" s="98"/>
      <c r="E6" s="98"/>
      <c r="F6" s="98"/>
      <c r="G6" s="98"/>
      <c r="H6" s="98"/>
      <c r="I6" s="98"/>
      <c r="K6" s="102" t="s">
        <v>49</v>
      </c>
      <c r="L6" s="103"/>
      <c r="M6" s="103"/>
    </row>
    <row r="7" spans="1:16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58</v>
      </c>
      <c r="G7" s="10"/>
      <c r="H7" s="10" t="s">
        <v>10</v>
      </c>
      <c r="I7" s="29" t="s">
        <v>9</v>
      </c>
      <c r="J7" s="10" t="s">
        <v>47</v>
      </c>
      <c r="K7" s="8" t="s">
        <v>48</v>
      </c>
      <c r="L7" s="8"/>
      <c r="M7" s="82"/>
      <c r="N7" s="10" t="s">
        <v>47</v>
      </c>
      <c r="O7" s="30"/>
    </row>
    <row r="8" spans="1:16" ht="63">
      <c r="A8" s="8">
        <v>1</v>
      </c>
      <c r="B8" s="11" t="s">
        <v>14</v>
      </c>
      <c r="C8" s="8" t="s">
        <v>15</v>
      </c>
      <c r="D8" s="12">
        <v>0.33</v>
      </c>
      <c r="E8" s="12">
        <v>5598</v>
      </c>
      <c r="F8" s="9" t="s">
        <v>16</v>
      </c>
      <c r="G8" s="9">
        <v>12</v>
      </c>
      <c r="H8" s="13">
        <f t="shared" ref="H8:H26" si="0">D8*E8</f>
        <v>1847.3400000000001</v>
      </c>
      <c r="I8" s="31">
        <f t="shared" ref="I8:I26" si="1">H8*G8</f>
        <v>22168.080000000002</v>
      </c>
      <c r="J8" s="14">
        <f>I8/G8/E8</f>
        <v>0.33</v>
      </c>
      <c r="K8" s="12"/>
      <c r="L8" s="12"/>
      <c r="M8" s="83"/>
      <c r="N8" s="86">
        <f>J8*1.04*1.092*1.1213</f>
        <v>0.42023453472</v>
      </c>
    </row>
    <row r="9" spans="1:16" ht="63">
      <c r="A9" s="8">
        <f>A8+1</f>
        <v>2</v>
      </c>
      <c r="B9" s="38" t="s">
        <v>55</v>
      </c>
      <c r="C9" s="8" t="s">
        <v>15</v>
      </c>
      <c r="D9" s="12">
        <v>0.08</v>
      </c>
      <c r="E9" s="12">
        <v>5598</v>
      </c>
      <c r="F9" s="9" t="s">
        <v>16</v>
      </c>
      <c r="G9" s="9">
        <v>12</v>
      </c>
      <c r="H9" s="13">
        <f t="shared" si="0"/>
        <v>447.84000000000003</v>
      </c>
      <c r="I9" s="31">
        <f t="shared" si="1"/>
        <v>5374.08</v>
      </c>
      <c r="J9" s="14">
        <f t="shared" ref="J9:J26" si="2">I9/G9/E9</f>
        <v>0.08</v>
      </c>
      <c r="K9" s="12"/>
      <c r="L9" s="12"/>
      <c r="M9" s="83"/>
      <c r="N9" s="86">
        <f t="shared" ref="N9:N22" si="3">J9*1.04*1.092*1.1213</f>
        <v>0.10187503872000002</v>
      </c>
    </row>
    <row r="10" spans="1:16" ht="63">
      <c r="A10" s="8">
        <f t="shared" ref="A10:A26" si="4">A9+1</f>
        <v>3</v>
      </c>
      <c r="B10" s="38" t="s">
        <v>18</v>
      </c>
      <c r="C10" s="8" t="s">
        <v>17</v>
      </c>
      <c r="D10" s="12">
        <v>0.16</v>
      </c>
      <c r="E10" s="12">
        <v>5598</v>
      </c>
      <c r="F10" s="9" t="s">
        <v>16</v>
      </c>
      <c r="G10" s="9">
        <v>12</v>
      </c>
      <c r="H10" s="13">
        <f t="shared" si="0"/>
        <v>895.68000000000006</v>
      </c>
      <c r="I10" s="31">
        <f t="shared" si="1"/>
        <v>10748.16</v>
      </c>
      <c r="J10" s="14">
        <f t="shared" si="2"/>
        <v>0.16</v>
      </c>
      <c r="K10" s="12"/>
      <c r="L10" s="12"/>
      <c r="M10" s="83"/>
      <c r="N10" s="86">
        <f t="shared" si="3"/>
        <v>0.20375007744000004</v>
      </c>
    </row>
    <row r="11" spans="1:16" ht="30" customHeight="1">
      <c r="A11" s="8">
        <f t="shared" si="4"/>
        <v>4</v>
      </c>
      <c r="B11" s="38" t="s">
        <v>19</v>
      </c>
      <c r="C11" s="8" t="s">
        <v>20</v>
      </c>
      <c r="D11" s="12">
        <v>7.0000000000000007E-2</v>
      </c>
      <c r="E11" s="12">
        <v>5598</v>
      </c>
      <c r="F11" s="9" t="s">
        <v>16</v>
      </c>
      <c r="G11" s="9">
        <v>12</v>
      </c>
      <c r="H11" s="13">
        <f t="shared" si="0"/>
        <v>391.86</v>
      </c>
      <c r="I11" s="31">
        <f t="shared" si="1"/>
        <v>4702.32</v>
      </c>
      <c r="J11" s="14">
        <f t="shared" si="2"/>
        <v>6.9999999999999993E-2</v>
      </c>
      <c r="K11" s="12"/>
      <c r="L11" s="12"/>
      <c r="M11" s="83"/>
      <c r="N11" s="86">
        <f t="shared" si="3"/>
        <v>8.9140658880000001E-2</v>
      </c>
    </row>
    <row r="12" spans="1:16" ht="78.75">
      <c r="A12" s="8">
        <f t="shared" si="4"/>
        <v>5</v>
      </c>
      <c r="B12" s="38" t="s">
        <v>21</v>
      </c>
      <c r="C12" s="8" t="s">
        <v>22</v>
      </c>
      <c r="D12" s="12">
        <v>0.04</v>
      </c>
      <c r="E12" s="12">
        <v>5598</v>
      </c>
      <c r="F12" s="9" t="s">
        <v>16</v>
      </c>
      <c r="G12" s="9">
        <v>12</v>
      </c>
      <c r="H12" s="13">
        <f t="shared" si="0"/>
        <v>223.92000000000002</v>
      </c>
      <c r="I12" s="31">
        <f t="shared" si="1"/>
        <v>2687.04</v>
      </c>
      <c r="J12" s="14">
        <f t="shared" si="2"/>
        <v>0.04</v>
      </c>
      <c r="K12" s="12"/>
      <c r="L12" s="12"/>
      <c r="M12" s="83"/>
      <c r="N12" s="86">
        <f t="shared" si="3"/>
        <v>5.093751936000001E-2</v>
      </c>
    </row>
    <row r="13" spans="1:16" ht="63">
      <c r="A13" s="8">
        <f t="shared" si="4"/>
        <v>6</v>
      </c>
      <c r="B13" s="38" t="s">
        <v>24</v>
      </c>
      <c r="C13" s="8" t="s">
        <v>25</v>
      </c>
      <c r="D13" s="12">
        <v>0.2</v>
      </c>
      <c r="E13" s="12">
        <v>5598</v>
      </c>
      <c r="F13" s="9" t="s">
        <v>16</v>
      </c>
      <c r="G13" s="9">
        <v>12</v>
      </c>
      <c r="H13" s="13">
        <f t="shared" si="0"/>
        <v>1119.6000000000001</v>
      </c>
      <c r="I13" s="31">
        <f t="shared" si="1"/>
        <v>13435.2</v>
      </c>
      <c r="J13" s="14">
        <f t="shared" si="2"/>
        <v>0.2</v>
      </c>
      <c r="K13" s="12"/>
      <c r="L13" s="12"/>
      <c r="M13" s="83"/>
      <c r="N13" s="86">
        <f t="shared" si="3"/>
        <v>0.25468759680000003</v>
      </c>
    </row>
    <row r="14" spans="1:16" ht="63">
      <c r="A14" s="8">
        <f t="shared" si="4"/>
        <v>7</v>
      </c>
      <c r="B14" s="38" t="s">
        <v>56</v>
      </c>
      <c r="C14" s="8" t="s">
        <v>27</v>
      </c>
      <c r="D14" s="12">
        <v>0.18000000000000002</v>
      </c>
      <c r="E14" s="12">
        <v>5598</v>
      </c>
      <c r="F14" s="9" t="s">
        <v>16</v>
      </c>
      <c r="G14" s="9">
        <v>12</v>
      </c>
      <c r="H14" s="13">
        <f t="shared" si="0"/>
        <v>1007.6400000000001</v>
      </c>
      <c r="I14" s="31">
        <f t="shared" si="1"/>
        <v>12091.68</v>
      </c>
      <c r="J14" s="14">
        <f t="shared" si="2"/>
        <v>0.18</v>
      </c>
      <c r="K14" s="12"/>
      <c r="L14" s="12"/>
      <c r="M14" s="83"/>
      <c r="N14" s="86">
        <f t="shared" si="3"/>
        <v>0.22921883712000002</v>
      </c>
    </row>
    <row r="15" spans="1:16" ht="63">
      <c r="A15" s="8">
        <f t="shared" si="4"/>
        <v>8</v>
      </c>
      <c r="B15" s="11" t="s">
        <v>28</v>
      </c>
      <c r="C15" s="8" t="s">
        <v>27</v>
      </c>
      <c r="D15" s="12">
        <v>0.19</v>
      </c>
      <c r="E15" s="12">
        <v>5598</v>
      </c>
      <c r="F15" s="9" t="s">
        <v>16</v>
      </c>
      <c r="G15" s="9">
        <v>12</v>
      </c>
      <c r="H15" s="13">
        <f t="shared" si="0"/>
        <v>1063.6200000000001</v>
      </c>
      <c r="I15" s="31">
        <f t="shared" si="1"/>
        <v>12763.440000000002</v>
      </c>
      <c r="J15" s="14">
        <f t="shared" si="2"/>
        <v>0.19000000000000003</v>
      </c>
      <c r="K15" s="12"/>
      <c r="L15" s="12"/>
      <c r="M15" s="83"/>
      <c r="N15" s="86">
        <f t="shared" si="3"/>
        <v>0.24195321696000002</v>
      </c>
    </row>
    <row r="16" spans="1:16" ht="33" customHeight="1">
      <c r="A16" s="8">
        <f t="shared" si="4"/>
        <v>9</v>
      </c>
      <c r="B16" s="11" t="s">
        <v>57</v>
      </c>
      <c r="C16" s="8" t="s">
        <v>15</v>
      </c>
      <c r="D16" s="12">
        <v>0.52</v>
      </c>
      <c r="E16" s="12">
        <v>5598</v>
      </c>
      <c r="F16" s="15" t="s">
        <v>54</v>
      </c>
      <c r="G16" s="9">
        <v>12</v>
      </c>
      <c r="H16" s="13">
        <f t="shared" si="0"/>
        <v>2910.96</v>
      </c>
      <c r="I16" s="31">
        <f t="shared" si="1"/>
        <v>34931.520000000004</v>
      </c>
      <c r="J16" s="14">
        <f t="shared" si="2"/>
        <v>0.52000000000000013</v>
      </c>
      <c r="K16" s="12"/>
      <c r="L16" s="12"/>
      <c r="M16" s="83"/>
      <c r="N16" s="86">
        <f t="shared" si="3"/>
        <v>0.66218775168000021</v>
      </c>
    </row>
    <row r="17" spans="1:14" ht="33" customHeight="1">
      <c r="A17" s="8">
        <f t="shared" si="4"/>
        <v>10</v>
      </c>
      <c r="B17" s="11" t="s">
        <v>29</v>
      </c>
      <c r="C17" s="8" t="s">
        <v>15</v>
      </c>
      <c r="D17" s="12">
        <v>0.44</v>
      </c>
      <c r="E17" s="12">
        <v>5598</v>
      </c>
      <c r="F17" s="15" t="s">
        <v>54</v>
      </c>
      <c r="G17" s="9">
        <v>12</v>
      </c>
      <c r="H17" s="13">
        <f t="shared" si="0"/>
        <v>2463.12</v>
      </c>
      <c r="I17" s="31">
        <f t="shared" si="1"/>
        <v>29557.439999999999</v>
      </c>
      <c r="J17" s="14">
        <f t="shared" si="2"/>
        <v>0.44</v>
      </c>
      <c r="K17" s="12"/>
      <c r="L17" s="12"/>
      <c r="M17" s="83"/>
      <c r="N17" s="86">
        <f t="shared" si="3"/>
        <v>0.56031271296000007</v>
      </c>
    </row>
    <row r="18" spans="1:14" ht="41.25" customHeight="1">
      <c r="A18" s="8">
        <f t="shared" si="4"/>
        <v>11</v>
      </c>
      <c r="B18" s="11" t="s">
        <v>30</v>
      </c>
      <c r="C18" s="8" t="s">
        <v>27</v>
      </c>
      <c r="D18" s="12">
        <v>0.05</v>
      </c>
      <c r="E18" s="12">
        <v>5598</v>
      </c>
      <c r="F18" s="9" t="s">
        <v>31</v>
      </c>
      <c r="G18" s="9">
        <v>12</v>
      </c>
      <c r="H18" s="13">
        <f t="shared" si="0"/>
        <v>279.90000000000003</v>
      </c>
      <c r="I18" s="31">
        <f t="shared" si="1"/>
        <v>3358.8</v>
      </c>
      <c r="J18" s="14">
        <f t="shared" si="2"/>
        <v>0.05</v>
      </c>
      <c r="K18" s="12"/>
      <c r="L18" s="12"/>
      <c r="M18" s="83"/>
      <c r="N18" s="86">
        <f t="shared" si="3"/>
        <v>6.3671899200000007E-2</v>
      </c>
    </row>
    <row r="19" spans="1:14" ht="81.599999999999994" customHeight="1">
      <c r="A19" s="8">
        <f t="shared" si="4"/>
        <v>12</v>
      </c>
      <c r="B19" s="11" t="s">
        <v>32</v>
      </c>
      <c r="C19" s="8" t="s">
        <v>27</v>
      </c>
      <c r="D19" s="12">
        <v>0.08</v>
      </c>
      <c r="E19" s="12">
        <v>5598</v>
      </c>
      <c r="F19" s="9" t="s">
        <v>62</v>
      </c>
      <c r="G19" s="9">
        <v>12</v>
      </c>
      <c r="H19" s="13">
        <f t="shared" si="0"/>
        <v>447.84000000000003</v>
      </c>
      <c r="I19" s="31">
        <f t="shared" si="1"/>
        <v>5374.08</v>
      </c>
      <c r="J19" s="14">
        <f t="shared" si="2"/>
        <v>0.08</v>
      </c>
      <c r="K19" s="12"/>
      <c r="L19" s="12"/>
      <c r="M19" s="83"/>
      <c r="N19" s="86">
        <f t="shared" si="3"/>
        <v>0.10187503872000002</v>
      </c>
    </row>
    <row r="20" spans="1:14" ht="31.5">
      <c r="A20" s="8">
        <f t="shared" si="4"/>
        <v>13</v>
      </c>
      <c r="B20" s="11" t="s">
        <v>33</v>
      </c>
      <c r="C20" s="8" t="s">
        <v>34</v>
      </c>
      <c r="D20" s="12">
        <v>0.35000000000000003</v>
      </c>
      <c r="E20" s="12">
        <v>5598</v>
      </c>
      <c r="F20" s="9" t="s">
        <v>23</v>
      </c>
      <c r="G20" s="9">
        <v>12</v>
      </c>
      <c r="H20" s="13">
        <f t="shared" si="0"/>
        <v>1959.3000000000002</v>
      </c>
      <c r="I20" s="31">
        <f t="shared" si="1"/>
        <v>23511.600000000002</v>
      </c>
      <c r="J20" s="14">
        <f t="shared" si="2"/>
        <v>0.35000000000000003</v>
      </c>
      <c r="K20" s="12">
        <v>22560</v>
      </c>
      <c r="L20" s="12">
        <f>K20/12/E20</f>
        <v>0.33583422650946765</v>
      </c>
      <c r="M20" s="83"/>
      <c r="N20" s="86">
        <f t="shared" si="3"/>
        <v>0.44570329440000006</v>
      </c>
    </row>
    <row r="21" spans="1:14" ht="31.5">
      <c r="A21" s="8">
        <f t="shared" si="4"/>
        <v>14</v>
      </c>
      <c r="B21" s="36" t="s">
        <v>52</v>
      </c>
      <c r="C21" s="8" t="s">
        <v>35</v>
      </c>
      <c r="D21" s="12">
        <v>1.32</v>
      </c>
      <c r="E21" s="12">
        <v>5598</v>
      </c>
      <c r="F21" s="15" t="s">
        <v>54</v>
      </c>
      <c r="G21" s="9">
        <v>12</v>
      </c>
      <c r="H21" s="13">
        <f t="shared" si="0"/>
        <v>7389.3600000000006</v>
      </c>
      <c r="I21" s="31">
        <f t="shared" si="1"/>
        <v>88672.320000000007</v>
      </c>
      <c r="J21" s="14">
        <f t="shared" si="2"/>
        <v>1.32</v>
      </c>
      <c r="K21" s="12">
        <v>459.4</v>
      </c>
      <c r="L21" s="12">
        <f>(4372.12+1489+42.41)*12</f>
        <v>70842.36</v>
      </c>
      <c r="M21" s="83">
        <f>L21*0.06+L21</f>
        <v>75092.901599999997</v>
      </c>
      <c r="N21" s="86">
        <f t="shared" si="3"/>
        <v>1.68093813888</v>
      </c>
    </row>
    <row r="22" spans="1:14" ht="47.25">
      <c r="A22" s="8">
        <f t="shared" si="4"/>
        <v>15</v>
      </c>
      <c r="B22" s="36" t="s">
        <v>64</v>
      </c>
      <c r="C22" s="8" t="s">
        <v>36</v>
      </c>
      <c r="D22" s="12">
        <v>2.34</v>
      </c>
      <c r="E22" s="12">
        <v>5598</v>
      </c>
      <c r="F22" s="9" t="s">
        <v>37</v>
      </c>
      <c r="G22" s="9">
        <v>12</v>
      </c>
      <c r="H22" s="13">
        <f t="shared" si="0"/>
        <v>13099.32</v>
      </c>
      <c r="I22" s="31">
        <f t="shared" si="1"/>
        <v>157191.84</v>
      </c>
      <c r="J22" s="14">
        <f t="shared" si="2"/>
        <v>2.34</v>
      </c>
      <c r="K22" s="12">
        <v>386</v>
      </c>
      <c r="L22" s="12">
        <f>(4435.91+1489+488.82)*12</f>
        <v>76964.759999999995</v>
      </c>
      <c r="M22" s="83">
        <f>L22*0.06+L22</f>
        <v>81582.645599999989</v>
      </c>
      <c r="N22" s="86">
        <f t="shared" si="3"/>
        <v>2.9798448825599997</v>
      </c>
    </row>
    <row r="23" spans="1:14" ht="31.5">
      <c r="A23" s="8">
        <f t="shared" si="4"/>
        <v>16</v>
      </c>
      <c r="B23" s="16" t="s">
        <v>38</v>
      </c>
      <c r="C23" s="17" t="s">
        <v>39</v>
      </c>
      <c r="D23" s="93">
        <f>6922*1.1213</f>
        <v>7761.6385999999993</v>
      </c>
      <c r="E23" s="12">
        <v>2</v>
      </c>
      <c r="F23" s="15" t="s">
        <v>54</v>
      </c>
      <c r="G23" s="15">
        <v>12</v>
      </c>
      <c r="H23" s="13">
        <f t="shared" si="0"/>
        <v>15523.277199999999</v>
      </c>
      <c r="I23" s="31">
        <f t="shared" si="1"/>
        <v>186279.32639999999</v>
      </c>
      <c r="J23" s="14">
        <f>I23/12/D5</f>
        <v>2.7730041443372633</v>
      </c>
      <c r="K23" s="12"/>
      <c r="L23" s="12"/>
      <c r="M23" s="83"/>
      <c r="N23" s="86">
        <f>D23*E23/E22</f>
        <v>2.7730041443372633</v>
      </c>
    </row>
    <row r="24" spans="1:14">
      <c r="A24" s="8">
        <f t="shared" si="4"/>
        <v>17</v>
      </c>
      <c r="B24" s="16" t="s">
        <v>40</v>
      </c>
      <c r="C24" s="17" t="s">
        <v>15</v>
      </c>
      <c r="D24" s="12">
        <v>1.74</v>
      </c>
      <c r="E24" s="12">
        <v>5598</v>
      </c>
      <c r="F24" s="15" t="s">
        <v>54</v>
      </c>
      <c r="G24" s="15">
        <v>12</v>
      </c>
      <c r="H24" s="13">
        <f t="shared" si="0"/>
        <v>9740.52</v>
      </c>
      <c r="I24" s="31">
        <f t="shared" si="1"/>
        <v>116886.24</v>
      </c>
      <c r="J24" s="14">
        <f t="shared" si="2"/>
        <v>1.74</v>
      </c>
      <c r="K24" s="12"/>
      <c r="L24" s="12"/>
      <c r="M24" s="83"/>
      <c r="N24" s="86">
        <f>J24*1.04*1.092*1.1213</f>
        <v>2.21578209216</v>
      </c>
    </row>
    <row r="25" spans="1:14">
      <c r="A25" s="8">
        <f t="shared" si="4"/>
        <v>18</v>
      </c>
      <c r="B25" s="16" t="s">
        <v>41</v>
      </c>
      <c r="C25" s="17" t="s">
        <v>42</v>
      </c>
      <c r="D25" s="12">
        <v>0.24000000000000002</v>
      </c>
      <c r="E25" s="12">
        <v>5598</v>
      </c>
      <c r="F25" s="15" t="s">
        <v>54</v>
      </c>
      <c r="G25" s="15">
        <v>12</v>
      </c>
      <c r="H25" s="13">
        <f t="shared" si="0"/>
        <v>1343.5200000000002</v>
      </c>
      <c r="I25" s="31">
        <f t="shared" si="1"/>
        <v>16122.240000000002</v>
      </c>
      <c r="J25" s="14">
        <f t="shared" si="2"/>
        <v>0.24000000000000005</v>
      </c>
      <c r="K25" s="12"/>
      <c r="L25" s="12"/>
      <c r="M25" s="83"/>
      <c r="N25" s="86">
        <f t="shared" ref="N25:N26" si="5">J25*1.04*1.092*1.1213</f>
        <v>0.30562511616000004</v>
      </c>
    </row>
    <row r="26" spans="1:14" ht="48.75" customHeight="1">
      <c r="A26" s="8">
        <f t="shared" si="4"/>
        <v>19</v>
      </c>
      <c r="B26" s="92" t="s">
        <v>43</v>
      </c>
      <c r="C26" s="14" t="s">
        <v>15</v>
      </c>
      <c r="D26" s="12">
        <v>1.3800000000000001</v>
      </c>
      <c r="E26" s="12">
        <v>5598</v>
      </c>
      <c r="F26" s="15" t="s">
        <v>54</v>
      </c>
      <c r="G26" s="15">
        <v>12</v>
      </c>
      <c r="H26" s="13">
        <f t="shared" si="0"/>
        <v>7725.2400000000007</v>
      </c>
      <c r="I26" s="31">
        <f t="shared" si="1"/>
        <v>92702.88</v>
      </c>
      <c r="J26" s="14">
        <f t="shared" si="2"/>
        <v>1.3800000000000001</v>
      </c>
      <c r="K26" s="12"/>
      <c r="L26" s="12"/>
      <c r="M26" s="83"/>
      <c r="N26" s="86">
        <f t="shared" si="5"/>
        <v>1.7573444179200004</v>
      </c>
    </row>
    <row r="27" spans="1:14" s="39" customFormat="1">
      <c r="A27" s="99" t="s">
        <v>59</v>
      </c>
      <c r="B27" s="100"/>
      <c r="C27" s="99"/>
      <c r="D27" s="99"/>
      <c r="E27" s="99"/>
      <c r="F27" s="99"/>
      <c r="G27" s="52"/>
      <c r="H27" s="53">
        <f t="shared" ref="H27:M27" si="6">SUM(H8:H26)</f>
        <v>69879.857199999999</v>
      </c>
      <c r="I27" s="53">
        <f t="shared" si="6"/>
        <v>838558.28639999998</v>
      </c>
      <c r="J27" s="53">
        <f t="shared" si="6"/>
        <v>12.483004144337263</v>
      </c>
      <c r="K27" s="53">
        <f t="shared" si="6"/>
        <v>23405.4</v>
      </c>
      <c r="L27" s="53">
        <f t="shared" si="6"/>
        <v>147807.45583422651</v>
      </c>
      <c r="M27" s="53">
        <f t="shared" si="6"/>
        <v>156675.54719999997</v>
      </c>
      <c r="N27" s="53">
        <f>SUM(N8:N26)+0.01</f>
        <v>15.148086968977264</v>
      </c>
    </row>
    <row r="28" spans="1:14" s="3" customFormat="1">
      <c r="A28" s="97" t="s">
        <v>44</v>
      </c>
      <c r="B28" s="97"/>
      <c r="C28" s="97"/>
      <c r="D28" s="97"/>
      <c r="E28" s="97"/>
      <c r="F28" s="97"/>
      <c r="G28" s="97"/>
      <c r="H28" s="97"/>
      <c r="I28" s="97"/>
      <c r="J28" s="61"/>
      <c r="N28" s="87"/>
    </row>
    <row r="29" spans="1:14" s="3" customFormat="1" ht="56.25" customHeight="1">
      <c r="A29" s="40" t="s">
        <v>4</v>
      </c>
      <c r="B29" s="40" t="s">
        <v>5</v>
      </c>
      <c r="C29" s="40" t="s">
        <v>6</v>
      </c>
      <c r="D29" s="40" t="s">
        <v>7</v>
      </c>
      <c r="E29" s="40" t="s">
        <v>8</v>
      </c>
      <c r="F29" s="41" t="s">
        <v>58</v>
      </c>
      <c r="G29" s="41"/>
      <c r="H29" s="40" t="s">
        <v>10</v>
      </c>
      <c r="I29" s="42" t="s">
        <v>9</v>
      </c>
      <c r="J29" s="40" t="s">
        <v>47</v>
      </c>
      <c r="K29" s="40"/>
      <c r="L29" s="40"/>
      <c r="M29" s="84"/>
      <c r="N29" s="10" t="s">
        <v>47</v>
      </c>
    </row>
    <row r="30" spans="1:14" s="3" customFormat="1" ht="28.15" customHeight="1">
      <c r="A30" s="40">
        <v>1</v>
      </c>
      <c r="B30" s="44" t="s">
        <v>44</v>
      </c>
      <c r="C30" s="45" t="s">
        <v>69</v>
      </c>
      <c r="D30" s="19">
        <v>3.92</v>
      </c>
      <c r="E30" s="40">
        <v>5598</v>
      </c>
      <c r="F30" s="41" t="s">
        <v>45</v>
      </c>
      <c r="G30" s="41">
        <v>12</v>
      </c>
      <c r="H30" s="46"/>
      <c r="I30" s="46">
        <f>D30*E30*G30</f>
        <v>263329.91999999998</v>
      </c>
      <c r="J30" s="62">
        <f>I30/G30/E30</f>
        <v>3.92</v>
      </c>
      <c r="K30" s="46"/>
      <c r="L30" s="46"/>
      <c r="M30" s="85"/>
      <c r="N30" s="87">
        <f>J30*1.04*1.092*1.1213</f>
        <v>4.9918768972800001</v>
      </c>
    </row>
    <row r="31" spans="1:14" s="3" customFormat="1" ht="36.6" customHeight="1">
      <c r="A31" s="40">
        <v>2</v>
      </c>
      <c r="B31" s="38" t="s">
        <v>11</v>
      </c>
      <c r="C31" s="40" t="s">
        <v>12</v>
      </c>
      <c r="D31" s="93">
        <f>15.97*1.1213</f>
        <v>17.907160999999999</v>
      </c>
      <c r="E31" s="19">
        <v>2296</v>
      </c>
      <c r="F31" s="41" t="s">
        <v>45</v>
      </c>
      <c r="G31" s="41">
        <v>1</v>
      </c>
      <c r="H31" s="46">
        <f>D31*E31</f>
        <v>41114.841655999997</v>
      </c>
      <c r="I31" s="48">
        <f>H31*G31</f>
        <v>41114.841655999997</v>
      </c>
      <c r="J31" s="62">
        <f>I31/12/E30</f>
        <v>0.61204658890079788</v>
      </c>
      <c r="K31" s="46"/>
      <c r="L31" s="46"/>
      <c r="M31" s="85"/>
      <c r="N31" s="87">
        <f>D31*E31/E30/12</f>
        <v>0.61204658890079788</v>
      </c>
    </row>
    <row r="32" spans="1:14" s="3" customFormat="1" ht="34.5" customHeight="1">
      <c r="A32" s="40">
        <v>3</v>
      </c>
      <c r="B32" s="38" t="s">
        <v>13</v>
      </c>
      <c r="C32" s="40" t="s">
        <v>12</v>
      </c>
      <c r="D32" s="93">
        <f>11.52*1.1213</f>
        <v>12.917375999999999</v>
      </c>
      <c r="E32" s="19">
        <v>2296</v>
      </c>
      <c r="F32" s="41" t="s">
        <v>45</v>
      </c>
      <c r="G32" s="41">
        <v>1</v>
      </c>
      <c r="H32" s="46">
        <f>D32*E32</f>
        <v>29658.295295999997</v>
      </c>
      <c r="I32" s="48">
        <f>H32*G32</f>
        <v>29658.295295999997</v>
      </c>
      <c r="J32" s="62">
        <f>I32/12/E30</f>
        <v>0.44150135905680593</v>
      </c>
      <c r="K32" s="46"/>
      <c r="L32" s="46"/>
      <c r="M32" s="85"/>
      <c r="N32" s="87">
        <f>D32*E32/E30/12</f>
        <v>0.44150135905680599</v>
      </c>
    </row>
    <row r="33" spans="1:14" s="50" customFormat="1">
      <c r="A33" s="104" t="s">
        <v>59</v>
      </c>
      <c r="B33" s="104"/>
      <c r="C33" s="104"/>
      <c r="D33" s="104"/>
      <c r="E33" s="104"/>
      <c r="F33" s="104"/>
      <c r="G33" s="54"/>
      <c r="H33" s="55"/>
      <c r="I33" s="56">
        <f>SUM(I30:I32)</f>
        <v>334103.05695200001</v>
      </c>
      <c r="J33" s="56">
        <f>SUM(J30:J32)</f>
        <v>4.9735479479576039</v>
      </c>
      <c r="K33" s="56">
        <f t="shared" ref="K33:N33" si="7">SUM(K30:K32)</f>
        <v>0</v>
      </c>
      <c r="L33" s="56">
        <f t="shared" si="7"/>
        <v>0</v>
      </c>
      <c r="M33" s="56">
        <f t="shared" si="7"/>
        <v>0</v>
      </c>
      <c r="N33" s="56">
        <f t="shared" si="7"/>
        <v>6.045424845237604</v>
      </c>
    </row>
    <row r="34" spans="1:14" s="39" customFormat="1">
      <c r="A34" s="99" t="s">
        <v>61</v>
      </c>
      <c r="B34" s="99"/>
      <c r="C34" s="99"/>
      <c r="D34" s="99"/>
      <c r="E34" s="99"/>
      <c r="F34" s="99"/>
      <c r="G34" s="58">
        <f>I34/12/D5</f>
        <v>17.456552092294867</v>
      </c>
      <c r="H34" s="57"/>
      <c r="I34" s="57">
        <f>I27+I33</f>
        <v>1172661.343352</v>
      </c>
      <c r="J34" s="59">
        <f>J27+J33</f>
        <v>17.456552092294867</v>
      </c>
      <c r="K34" s="59">
        <f t="shared" ref="K34:N34" si="8">K27+K33</f>
        <v>23405.4</v>
      </c>
      <c r="L34" s="59">
        <f t="shared" si="8"/>
        <v>147807.45583422651</v>
      </c>
      <c r="M34" s="59">
        <f t="shared" si="8"/>
        <v>156675.54719999997</v>
      </c>
      <c r="N34" s="59">
        <f t="shared" si="8"/>
        <v>21.193511814214869</v>
      </c>
    </row>
    <row r="35" spans="1:14">
      <c r="A35" s="97" t="s">
        <v>60</v>
      </c>
      <c r="B35" s="97"/>
      <c r="C35" s="97"/>
      <c r="D35" s="97"/>
      <c r="E35" s="97"/>
      <c r="F35" s="97"/>
      <c r="G35" s="97"/>
      <c r="H35" s="97"/>
      <c r="I35" s="97"/>
      <c r="N35" s="86"/>
    </row>
    <row r="36" spans="1:14" s="90" customFormat="1" ht="63">
      <c r="A36" s="37">
        <v>1</v>
      </c>
      <c r="B36" s="38" t="s">
        <v>68</v>
      </c>
      <c r="C36" s="18" t="s">
        <v>15</v>
      </c>
      <c r="D36" s="19">
        <v>1.91</v>
      </c>
      <c r="E36" s="18">
        <v>5598</v>
      </c>
      <c r="F36" s="15" t="s">
        <v>26</v>
      </c>
      <c r="G36" s="88">
        <v>12</v>
      </c>
      <c r="H36" s="13">
        <f>D36*E36</f>
        <v>10692.18</v>
      </c>
      <c r="I36" s="31">
        <f>H36*G36</f>
        <v>128306.16</v>
      </c>
      <c r="J36" s="14">
        <f>I36/G36/E36</f>
        <v>1.9100000000000001</v>
      </c>
      <c r="K36" s="19"/>
      <c r="L36" s="19"/>
      <c r="M36" s="89"/>
      <c r="N36" s="87">
        <v>2.17</v>
      </c>
    </row>
    <row r="37" spans="1:14">
      <c r="A37" s="105" t="s">
        <v>67</v>
      </c>
      <c r="B37" s="106"/>
      <c r="C37" s="106"/>
      <c r="D37" s="106"/>
      <c r="E37" s="106"/>
      <c r="F37" s="107"/>
      <c r="G37" s="64">
        <f>G34+D36</f>
        <v>19.366552092294867</v>
      </c>
      <c r="H37" s="65"/>
      <c r="I37" s="66">
        <f>I36+I34</f>
        <v>1300967.5033519999</v>
      </c>
      <c r="J37" s="81">
        <f>J36+J34</f>
        <v>19.366552092294867</v>
      </c>
      <c r="K37" s="81">
        <f t="shared" ref="K37:N37" si="9">K36+K34</f>
        <v>23405.4</v>
      </c>
      <c r="L37" s="81">
        <f t="shared" si="9"/>
        <v>147807.45583422651</v>
      </c>
      <c r="M37" s="81">
        <f t="shared" si="9"/>
        <v>156675.54719999997</v>
      </c>
      <c r="N37" s="91">
        <f t="shared" si="9"/>
        <v>23.363511814214867</v>
      </c>
    </row>
    <row r="38" spans="1:14" ht="19.5" customHeight="1">
      <c r="A38" s="20" t="s">
        <v>46</v>
      </c>
      <c r="B38" s="108" t="s">
        <v>53</v>
      </c>
      <c r="C38" s="108"/>
      <c r="D38" s="108"/>
      <c r="E38" s="108"/>
      <c r="F38" s="108"/>
      <c r="G38" s="108"/>
      <c r="H38" s="108"/>
      <c r="I38" s="108"/>
      <c r="J38" s="109"/>
      <c r="K38" s="109"/>
      <c r="L38" s="109"/>
      <c r="M38" s="109"/>
      <c r="N38" s="109"/>
    </row>
    <row r="39" spans="1:14">
      <c r="A39" s="21"/>
      <c r="B39" s="110"/>
      <c r="C39" s="110"/>
      <c r="D39" s="110"/>
      <c r="E39" s="110"/>
      <c r="F39" s="110"/>
      <c r="G39" s="110"/>
      <c r="H39" s="110"/>
      <c r="I39" s="110"/>
      <c r="J39" s="111"/>
      <c r="K39" s="111"/>
      <c r="L39" s="111"/>
      <c r="M39" s="111"/>
      <c r="N39" s="111"/>
    </row>
    <row r="40" spans="1:14" ht="39" customHeight="1">
      <c r="A40" s="21"/>
      <c r="B40" s="110"/>
      <c r="C40" s="110"/>
      <c r="D40" s="110"/>
      <c r="E40" s="110"/>
      <c r="F40" s="110"/>
      <c r="G40" s="110"/>
      <c r="H40" s="110"/>
      <c r="I40" s="110"/>
      <c r="J40" s="111"/>
      <c r="K40" s="111"/>
      <c r="L40" s="111"/>
      <c r="M40" s="111"/>
      <c r="N40" s="111"/>
    </row>
    <row r="41" spans="1:14">
      <c r="A41" s="21"/>
      <c r="B41" s="21"/>
      <c r="C41" s="21"/>
      <c r="D41" s="21"/>
      <c r="E41" s="21"/>
      <c r="F41" s="22"/>
      <c r="G41" s="22"/>
      <c r="H41" s="21"/>
      <c r="I41" s="21"/>
      <c r="K41" s="28"/>
      <c r="L41" s="28"/>
    </row>
    <row r="42" spans="1:14" s="25" customFormat="1">
      <c r="A42" s="23"/>
      <c r="B42" s="24"/>
      <c r="C42" s="23"/>
      <c r="D42" s="24"/>
      <c r="F42" s="26"/>
      <c r="G42" s="26"/>
      <c r="H42" s="23"/>
      <c r="I42" s="23"/>
      <c r="J42" s="63"/>
      <c r="K42" s="23"/>
      <c r="L42" s="23"/>
    </row>
    <row r="43" spans="1:14" s="25" customFormat="1" ht="37.9" customHeight="1">
      <c r="A43" s="23"/>
      <c r="B43" s="23"/>
      <c r="C43" s="23"/>
      <c r="D43" s="24"/>
      <c r="E43" s="23"/>
      <c r="F43" s="26"/>
      <c r="G43" s="26"/>
      <c r="H43" s="23"/>
      <c r="I43" s="23"/>
      <c r="J43" s="63"/>
      <c r="K43" s="23" t="s">
        <v>50</v>
      </c>
      <c r="L43" s="23"/>
    </row>
  </sheetData>
  <mergeCells count="11">
    <mergeCell ref="A33:F33"/>
    <mergeCell ref="A37:F37"/>
    <mergeCell ref="A34:F34"/>
    <mergeCell ref="A35:I35"/>
    <mergeCell ref="B38:N40"/>
    <mergeCell ref="E2:P2"/>
    <mergeCell ref="A28:I28"/>
    <mergeCell ref="A6:I6"/>
    <mergeCell ref="A27:F27"/>
    <mergeCell ref="A3:N4"/>
    <mergeCell ref="K6:M6"/>
  </mergeCells>
  <printOptions horizontalCentered="1" verticalCentered="1"/>
  <pageMargins left="1.1417322834645669" right="0.11811023622047245" top="0.31496062992125984" bottom="0.1181102362204724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="90" zoomScaleNormal="90" workbookViewId="0">
      <selection activeCell="A2" sqref="A2:D32"/>
    </sheetView>
  </sheetViews>
  <sheetFormatPr defaultColWidth="8.85546875" defaultRowHeight="15.75"/>
  <cols>
    <col min="1" max="1" width="10.28515625" style="1" customWidth="1"/>
    <col min="2" max="2" width="48" style="1" customWidth="1"/>
    <col min="3" max="3" width="26.28515625" style="27" customWidth="1"/>
    <col min="4" max="4" width="20.7109375" style="60" customWidth="1"/>
    <col min="5" max="5" width="14.28515625" style="1" hidden="1" customWidth="1"/>
    <col min="6" max="6" width="15.42578125" style="1" hidden="1" customWidth="1"/>
    <col min="7" max="7" width="11.140625" style="1" hidden="1" customWidth="1"/>
    <col min="8" max="16384" width="8.85546875" style="1"/>
  </cols>
  <sheetData>
    <row r="1" spans="1:9" ht="20.25" customHeight="1">
      <c r="A1" s="98"/>
      <c r="B1" s="98"/>
      <c r="C1" s="98"/>
      <c r="E1" s="102" t="s">
        <v>49</v>
      </c>
      <c r="F1" s="103"/>
      <c r="G1" s="103"/>
    </row>
    <row r="2" spans="1:9" ht="53.45" customHeight="1">
      <c r="A2" s="67" t="s">
        <v>4</v>
      </c>
      <c r="B2" s="67" t="s">
        <v>5</v>
      </c>
      <c r="C2" s="69" t="s">
        <v>58</v>
      </c>
      <c r="D2" s="67" t="s">
        <v>66</v>
      </c>
      <c r="E2" s="8" t="s">
        <v>48</v>
      </c>
      <c r="F2" s="8"/>
      <c r="G2" s="32"/>
      <c r="H2" s="30"/>
      <c r="I2" s="30"/>
    </row>
    <row r="3" spans="1:9" ht="47.25">
      <c r="A3" s="67">
        <v>1</v>
      </c>
      <c r="B3" s="68" t="s">
        <v>14</v>
      </c>
      <c r="C3" s="69" t="s">
        <v>16</v>
      </c>
      <c r="D3" s="70">
        <v>0.32</v>
      </c>
      <c r="E3" s="12"/>
      <c r="F3" s="12"/>
      <c r="G3" s="33"/>
    </row>
    <row r="4" spans="1:9" ht="47.25">
      <c r="A4" s="67">
        <v>2</v>
      </c>
      <c r="B4" s="68" t="s">
        <v>55</v>
      </c>
      <c r="C4" s="69" t="s">
        <v>16</v>
      </c>
      <c r="D4" s="70">
        <v>0.08</v>
      </c>
      <c r="E4" s="12"/>
      <c r="F4" s="12"/>
      <c r="G4" s="33"/>
    </row>
    <row r="5" spans="1:9" ht="47.25">
      <c r="A5" s="67">
        <v>3</v>
      </c>
      <c r="B5" s="68" t="s">
        <v>18</v>
      </c>
      <c r="C5" s="69" t="s">
        <v>16</v>
      </c>
      <c r="D5" s="70">
        <v>0.15</v>
      </c>
      <c r="E5" s="12"/>
      <c r="F5" s="12"/>
      <c r="G5" s="33"/>
    </row>
    <row r="6" spans="1:9" ht="30" customHeight="1">
      <c r="A6" s="67">
        <v>4</v>
      </c>
      <c r="B6" s="68" t="s">
        <v>19</v>
      </c>
      <c r="C6" s="69" t="s">
        <v>16</v>
      </c>
      <c r="D6" s="70">
        <v>6.9999999999999993E-2</v>
      </c>
      <c r="E6" s="12"/>
      <c r="F6" s="12"/>
      <c r="G6" s="33"/>
    </row>
    <row r="7" spans="1:9" ht="47.25">
      <c r="A7" s="67">
        <v>5</v>
      </c>
      <c r="B7" s="68" t="s">
        <v>21</v>
      </c>
      <c r="C7" s="69" t="s">
        <v>16</v>
      </c>
      <c r="D7" s="70">
        <v>0.04</v>
      </c>
      <c r="E7" s="12"/>
      <c r="F7" s="12"/>
      <c r="G7" s="33"/>
    </row>
    <row r="8" spans="1:9" ht="47.25">
      <c r="A8" s="67">
        <v>6</v>
      </c>
      <c r="B8" s="68" t="s">
        <v>24</v>
      </c>
      <c r="C8" s="69" t="s">
        <v>16</v>
      </c>
      <c r="D8" s="70">
        <v>0.19000000000000003</v>
      </c>
      <c r="E8" s="12"/>
      <c r="F8" s="12"/>
      <c r="G8" s="33"/>
    </row>
    <row r="9" spans="1:9" ht="47.25">
      <c r="A9" s="67">
        <v>7</v>
      </c>
      <c r="B9" s="68" t="s">
        <v>56</v>
      </c>
      <c r="C9" s="69" t="s">
        <v>16</v>
      </c>
      <c r="D9" s="70">
        <v>0.17000000000000004</v>
      </c>
      <c r="E9" s="12"/>
      <c r="F9" s="12"/>
      <c r="G9" s="33"/>
    </row>
    <row r="10" spans="1:9" ht="47.25">
      <c r="A10" s="67">
        <v>8</v>
      </c>
      <c r="B10" s="68" t="s">
        <v>28</v>
      </c>
      <c r="C10" s="69" t="s">
        <v>16</v>
      </c>
      <c r="D10" s="70">
        <v>0.18</v>
      </c>
      <c r="E10" s="12"/>
      <c r="F10" s="12"/>
      <c r="G10" s="33"/>
    </row>
    <row r="11" spans="1:9" ht="33" customHeight="1">
      <c r="A11" s="67">
        <v>9</v>
      </c>
      <c r="B11" s="68" t="s">
        <v>57</v>
      </c>
      <c r="C11" s="71" t="s">
        <v>54</v>
      </c>
      <c r="D11" s="70">
        <v>0.5</v>
      </c>
      <c r="E11" s="12"/>
      <c r="F11" s="12"/>
      <c r="G11" s="33"/>
    </row>
    <row r="12" spans="1:9" ht="33" customHeight="1">
      <c r="A12" s="67">
        <v>10</v>
      </c>
      <c r="B12" s="68" t="s">
        <v>29</v>
      </c>
      <c r="C12" s="71" t="s">
        <v>54</v>
      </c>
      <c r="D12" s="70">
        <v>0.42</v>
      </c>
      <c r="E12" s="12"/>
      <c r="F12" s="12"/>
      <c r="G12" s="33"/>
    </row>
    <row r="13" spans="1:9" ht="41.25" customHeight="1">
      <c r="A13" s="67">
        <v>11</v>
      </c>
      <c r="B13" s="68" t="s">
        <v>30</v>
      </c>
      <c r="C13" s="69" t="s">
        <v>31</v>
      </c>
      <c r="D13" s="70">
        <v>0.05</v>
      </c>
      <c r="E13" s="12"/>
      <c r="F13" s="12"/>
      <c r="G13" s="33"/>
    </row>
    <row r="14" spans="1:9" ht="81.599999999999994" customHeight="1">
      <c r="A14" s="67">
        <v>12</v>
      </c>
      <c r="B14" s="68" t="s">
        <v>32</v>
      </c>
      <c r="C14" s="69" t="s">
        <v>62</v>
      </c>
      <c r="D14" s="70">
        <v>0.08</v>
      </c>
      <c r="E14" s="12"/>
      <c r="F14" s="12"/>
      <c r="G14" s="33"/>
    </row>
    <row r="15" spans="1:9" ht="31.5">
      <c r="A15" s="67">
        <v>13</v>
      </c>
      <c r="B15" s="68" t="s">
        <v>33</v>
      </c>
      <c r="C15" s="69" t="s">
        <v>23</v>
      </c>
      <c r="D15" s="70">
        <v>0.34000000000000008</v>
      </c>
      <c r="E15" s="12">
        <v>22560</v>
      </c>
      <c r="F15" s="12" t="e">
        <f>E15/12/#REF!</f>
        <v>#REF!</v>
      </c>
      <c r="G15" s="33"/>
    </row>
    <row r="16" spans="1:9">
      <c r="A16" s="67">
        <v>14</v>
      </c>
      <c r="B16" s="68" t="s">
        <v>52</v>
      </c>
      <c r="C16" s="71" t="s">
        <v>54</v>
      </c>
      <c r="D16" s="70">
        <v>1.1199999999999999</v>
      </c>
      <c r="E16" s="12">
        <v>459.4</v>
      </c>
      <c r="F16" s="12">
        <f>(4372.12+1489+42.41)*12</f>
        <v>70842.36</v>
      </c>
      <c r="G16" s="33">
        <f>F16*0.06+F16</f>
        <v>75092.901599999997</v>
      </c>
    </row>
    <row r="17" spans="1:7" ht="31.5">
      <c r="A17" s="67">
        <v>15</v>
      </c>
      <c r="B17" s="68" t="s">
        <v>64</v>
      </c>
      <c r="C17" s="69" t="s">
        <v>37</v>
      </c>
      <c r="D17" s="70">
        <v>2.2600000000000002</v>
      </c>
      <c r="E17" s="12">
        <v>386</v>
      </c>
      <c r="F17" s="12">
        <f>(4435.91+1489+488.82)*12</f>
        <v>76964.759999999995</v>
      </c>
      <c r="G17" s="33">
        <f>F17*0.06+F17</f>
        <v>81582.645599999989</v>
      </c>
    </row>
    <row r="18" spans="1:7" ht="31.5">
      <c r="A18" s="67">
        <v>16</v>
      </c>
      <c r="B18" s="68" t="s">
        <v>38</v>
      </c>
      <c r="C18" s="71" t="s">
        <v>54</v>
      </c>
      <c r="D18" s="70">
        <v>2.1018220793140405</v>
      </c>
      <c r="E18" s="12"/>
      <c r="F18" s="12"/>
      <c r="G18" s="33"/>
    </row>
    <row r="19" spans="1:7">
      <c r="A19" s="67">
        <v>17</v>
      </c>
      <c r="B19" s="68" t="s">
        <v>40</v>
      </c>
      <c r="C19" s="71" t="s">
        <v>54</v>
      </c>
      <c r="D19" s="70">
        <v>1.68</v>
      </c>
      <c r="E19" s="12"/>
      <c r="F19" s="12"/>
      <c r="G19" s="33"/>
    </row>
    <row r="20" spans="1:7">
      <c r="A20" s="67">
        <v>18</v>
      </c>
      <c r="B20" s="68" t="s">
        <v>41</v>
      </c>
      <c r="C20" s="71" t="s">
        <v>54</v>
      </c>
      <c r="D20" s="70">
        <v>0.22999999999999998</v>
      </c>
      <c r="E20" s="12"/>
      <c r="F20" s="12"/>
      <c r="G20" s="33"/>
    </row>
    <row r="21" spans="1:7" ht="48.75" customHeight="1">
      <c r="A21" s="67">
        <v>19</v>
      </c>
      <c r="B21" s="68" t="s">
        <v>43</v>
      </c>
      <c r="C21" s="71" t="s">
        <v>54</v>
      </c>
      <c r="D21" s="70">
        <v>1.33</v>
      </c>
      <c r="E21" s="12"/>
      <c r="F21" s="12"/>
      <c r="G21" s="33"/>
    </row>
    <row r="22" spans="1:7" s="39" customFormat="1">
      <c r="A22" s="113" t="s">
        <v>59</v>
      </c>
      <c r="B22" s="114"/>
      <c r="C22" s="115"/>
      <c r="D22" s="78">
        <v>11.311822079314041</v>
      </c>
      <c r="E22" s="53">
        <f>SUM(E3:E21)</f>
        <v>23405.4</v>
      </c>
      <c r="F22" s="53" t="e">
        <f>SUM(F3:F21)</f>
        <v>#REF!</v>
      </c>
      <c r="G22" s="53">
        <f>SUM(G3:G21)</f>
        <v>156675.54719999997</v>
      </c>
    </row>
    <row r="23" spans="1:7" s="3" customFormat="1">
      <c r="A23" s="79" t="s">
        <v>44</v>
      </c>
      <c r="B23" s="79"/>
      <c r="C23" s="79"/>
      <c r="D23" s="72"/>
    </row>
    <row r="24" spans="1:7" s="3" customFormat="1" ht="56.25" customHeight="1">
      <c r="A24" s="67" t="s">
        <v>4</v>
      </c>
      <c r="B24" s="67" t="s">
        <v>5</v>
      </c>
      <c r="C24" s="69" t="s">
        <v>58</v>
      </c>
      <c r="D24" s="67" t="s">
        <v>47</v>
      </c>
      <c r="E24" s="40"/>
      <c r="F24" s="40"/>
      <c r="G24" s="43"/>
    </row>
    <row r="25" spans="1:7" s="3" customFormat="1" ht="28.15" customHeight="1">
      <c r="A25" s="67">
        <v>1</v>
      </c>
      <c r="B25" s="73" t="s">
        <v>44</v>
      </c>
      <c r="C25" s="69" t="s">
        <v>45</v>
      </c>
      <c r="D25" s="74">
        <v>3.92</v>
      </c>
      <c r="E25" s="46"/>
      <c r="F25" s="46"/>
      <c r="G25" s="47"/>
    </row>
    <row r="26" spans="1:7" s="3" customFormat="1" ht="36.6" customHeight="1">
      <c r="A26" s="67">
        <v>2</v>
      </c>
      <c r="B26" s="68" t="s">
        <v>11</v>
      </c>
      <c r="C26" s="69" t="s">
        <v>45</v>
      </c>
      <c r="D26" s="74">
        <v>0.48055496010479937</v>
      </c>
      <c r="E26" s="46"/>
      <c r="F26" s="46"/>
      <c r="G26" s="47"/>
    </row>
    <row r="27" spans="1:7" s="3" customFormat="1" ht="34.5" customHeight="1">
      <c r="A27" s="67">
        <v>3</v>
      </c>
      <c r="B27" s="68" t="s">
        <v>13</v>
      </c>
      <c r="C27" s="69" t="s">
        <v>45</v>
      </c>
      <c r="D27" s="74">
        <v>0.34657377634869596</v>
      </c>
      <c r="E27" s="46"/>
      <c r="F27" s="46"/>
      <c r="G27" s="47"/>
    </row>
    <row r="28" spans="1:7" s="50" customFormat="1">
      <c r="A28" s="116" t="s">
        <v>59</v>
      </c>
      <c r="B28" s="116"/>
      <c r="C28" s="117"/>
      <c r="D28" s="75">
        <v>4.7471287364534946</v>
      </c>
      <c r="E28" s="49"/>
      <c r="F28" s="49"/>
      <c r="G28" s="49"/>
    </row>
    <row r="29" spans="1:7" s="39" customFormat="1">
      <c r="A29" s="118" t="s">
        <v>61</v>
      </c>
      <c r="B29" s="119"/>
      <c r="C29" s="120"/>
      <c r="D29" s="76">
        <v>16.058950815767535</v>
      </c>
      <c r="E29" s="51"/>
      <c r="F29" s="51"/>
      <c r="G29" s="51"/>
    </row>
    <row r="30" spans="1:7">
      <c r="A30" s="79" t="s">
        <v>60</v>
      </c>
      <c r="B30" s="79"/>
      <c r="C30" s="79"/>
      <c r="D30" s="72"/>
    </row>
    <row r="31" spans="1:7" s="3" customFormat="1" ht="47.25">
      <c r="A31" s="77">
        <v>1</v>
      </c>
      <c r="B31" s="68" t="s">
        <v>63</v>
      </c>
      <c r="C31" s="71" t="s">
        <v>26</v>
      </c>
      <c r="D31" s="70">
        <v>1.82</v>
      </c>
      <c r="E31" s="19"/>
      <c r="F31" s="19"/>
      <c r="G31" s="34"/>
    </row>
    <row r="32" spans="1:7">
      <c r="A32" s="121" t="s">
        <v>65</v>
      </c>
      <c r="B32" s="122"/>
      <c r="C32" s="123"/>
      <c r="D32" s="80">
        <v>17.878950815767535</v>
      </c>
    </row>
    <row r="33" spans="1:6" ht="19.5" customHeight="1">
      <c r="A33" s="20"/>
      <c r="B33" s="112"/>
      <c r="C33" s="112"/>
      <c r="E33" s="20"/>
      <c r="F33" s="20"/>
    </row>
    <row r="34" spans="1:6">
      <c r="A34" s="28"/>
      <c r="B34" s="112"/>
      <c r="C34" s="112"/>
      <c r="E34" s="28"/>
      <c r="F34" s="28"/>
    </row>
    <row r="35" spans="1:6" ht="24" customHeight="1">
      <c r="A35" s="28"/>
      <c r="B35" s="112"/>
      <c r="C35" s="112"/>
      <c r="E35" s="35"/>
      <c r="F35" s="28"/>
    </row>
    <row r="36" spans="1:6">
      <c r="A36" s="28"/>
      <c r="B36" s="28"/>
      <c r="C36" s="22"/>
      <c r="E36" s="28"/>
      <c r="F36" s="28"/>
    </row>
    <row r="37" spans="1:6" s="25" customFormat="1">
      <c r="A37" s="23"/>
      <c r="B37" s="24"/>
      <c r="C37" s="26"/>
      <c r="D37" s="63"/>
      <c r="E37" s="23"/>
      <c r="F37" s="23"/>
    </row>
    <row r="38" spans="1:6" s="25" customFormat="1" ht="37.9" customHeight="1">
      <c r="A38" s="23"/>
      <c r="B38" s="23"/>
      <c r="C38" s="26"/>
      <c r="D38" s="63"/>
      <c r="E38" s="23" t="s">
        <v>50</v>
      </c>
      <c r="F38" s="23"/>
    </row>
  </sheetData>
  <mergeCells count="7">
    <mergeCell ref="E1:G1"/>
    <mergeCell ref="B33:C35"/>
    <mergeCell ref="A22:C22"/>
    <mergeCell ref="A28:C28"/>
    <mergeCell ref="A29:C29"/>
    <mergeCell ref="A32:C32"/>
    <mergeCell ref="A1:C1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2023-10-23T11:19:34Z</dcterms:modified>
</cp:coreProperties>
</file>